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2416"/>
  <workbookPr autoCompressPictures="0"/>
  <bookViews>
    <workbookView xWindow="2700" yWindow="0" windowWidth="21180" windowHeight="15620"/>
  </bookViews>
  <sheets>
    <sheet name="Indice de Riesgo Gendolcat" sheetId="2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2" l="1"/>
  <c r="Q13" i="2"/>
  <c r="R13" i="2"/>
  <c r="P14" i="2"/>
  <c r="Q14" i="2"/>
  <c r="R14" i="2"/>
  <c r="M19" i="2"/>
  <c r="N19" i="2"/>
  <c r="M17" i="2"/>
  <c r="N17" i="2"/>
  <c r="M14" i="2"/>
  <c r="N14" i="2"/>
  <c r="M10" i="2"/>
  <c r="N10" i="2"/>
  <c r="P9" i="2"/>
  <c r="Q9" i="2"/>
  <c r="P19" i="2"/>
  <c r="Q19" i="2"/>
  <c r="R19" i="2"/>
  <c r="P17" i="2"/>
  <c r="Q17" i="2"/>
  <c r="P15" i="2"/>
  <c r="Q15" i="2"/>
  <c r="P20" i="2"/>
  <c r="Q20" i="2"/>
  <c r="R20" i="2"/>
  <c r="P18" i="2"/>
  <c r="Q18" i="2"/>
  <c r="U14" i="2"/>
  <c r="P16" i="2"/>
  <c r="Q16" i="2"/>
  <c r="R16" i="2"/>
  <c r="P12" i="2"/>
  <c r="Q12" i="2"/>
  <c r="P11" i="2"/>
  <c r="Q11" i="2"/>
  <c r="P10" i="2"/>
  <c r="Q10" i="2"/>
  <c r="R10" i="2"/>
  <c r="U16" i="2"/>
  <c r="V16" i="2"/>
  <c r="W16" i="2"/>
  <c r="V14" i="2"/>
  <c r="W14" i="2"/>
  <c r="U17" i="2"/>
  <c r="V17" i="2"/>
  <c r="W17" i="2"/>
  <c r="U15" i="2"/>
  <c r="V15" i="2"/>
  <c r="W15" i="2"/>
  <c r="U12" i="2"/>
  <c r="V12" i="2"/>
  <c r="W12" i="2"/>
  <c r="U11" i="2"/>
  <c r="V11" i="2"/>
  <c r="W11" i="2"/>
  <c r="U10" i="2"/>
  <c r="V10" i="2"/>
  <c r="W10" i="2"/>
  <c r="U13" i="2"/>
  <c r="V13" i="2"/>
  <c r="W13" i="2"/>
  <c r="R9" i="2"/>
  <c r="R12" i="2"/>
  <c r="R11" i="2"/>
  <c r="R17" i="2"/>
  <c r="R15" i="2"/>
  <c r="R18" i="2"/>
  <c r="X13" i="2"/>
  <c r="R22" i="2"/>
  <c r="X12" i="2"/>
  <c r="Y13" i="2"/>
  <c r="M16" i="2"/>
  <c r="F26" i="2"/>
  <c r="Y12" i="2"/>
  <c r="M15" i="2"/>
  <c r="C31" i="2"/>
  <c r="C30" i="2"/>
  <c r="F27" i="2"/>
  <c r="C29" i="2"/>
  <c r="N15" i="2"/>
  <c r="N16" i="2"/>
  <c r="M21" i="2"/>
  <c r="N21" i="2"/>
  <c r="N22" i="2"/>
  <c r="H26" i="2"/>
  <c r="H31" i="2"/>
  <c r="H30" i="2"/>
  <c r="H29" i="2"/>
</calcChain>
</file>

<file path=xl/sharedStrings.xml><?xml version="1.0" encoding="utf-8"?>
<sst xmlns="http://schemas.openxmlformats.org/spreadsheetml/2006/main" count="47" uniqueCount="45">
  <si>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</si>
  <si>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</si>
  <si>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</si>
  <si>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</si>
  <si>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</si>
  <si>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</si>
  <si>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</si>
  <si>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</si>
  <si>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</si>
  <si>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</si>
  <si>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</si>
  <si>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</si>
  <si>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RAWPF</t>
  </si>
  <si>
    <t>RAWRP</t>
  </si>
  <si>
    <t>RAWBP</t>
  </si>
  <si>
    <t>RAWGH</t>
  </si>
  <si>
    <t>RAWVT</t>
  </si>
  <si>
    <t>RAWSF</t>
  </si>
  <si>
    <t>RAWRE</t>
  </si>
  <si>
    <t>RAWMH</t>
  </si>
  <si>
    <t>COMPONENTE FÍSICA</t>
  </si>
  <si>
    <t>COMPONENTE MENTAL</t>
  </si>
  <si>
    <t>Registra el valor asignado en las</t>
  </si>
  <si>
    <t>respuestas del cuestionario SF-12</t>
  </si>
  <si>
    <t>INTERVENCIÓN</t>
  </si>
  <si>
    <t>Histerectomía vaginal</t>
  </si>
  <si>
    <t>Histerectomía abdominal</t>
  </si>
  <si>
    <t>Herniorrafia</t>
  </si>
  <si>
    <t>Toracotomía</t>
  </si>
  <si>
    <t>EDAD</t>
  </si>
  <si>
    <t>De 18 a 51 años</t>
  </si>
  <si>
    <t>De 52 a 64 años</t>
  </si>
  <si>
    <t>Mayor de 64 años</t>
  </si>
  <si>
    <t>DOLOR PREOPERATORIO, ÁREA QUIRÚRGICA</t>
  </si>
  <si>
    <t>Código ref.</t>
  </si>
  <si>
    <t>Categoría</t>
  </si>
  <si>
    <t>seleccionada</t>
  </si>
  <si>
    <t>Registrar el código de referencia de la categoría seleccionada en la última columna</t>
  </si>
  <si>
    <t>PUNTUACIÓN SF-12</t>
  </si>
  <si>
    <t>RIESGO DE DESARROLLO DE DCPQ</t>
  </si>
  <si>
    <t>RIESGO DE DESARROLLO DE DOLOR CRÓNICO POSTQUIRÚRGICO</t>
  </si>
  <si>
    <t>DOLOR PREOPERATORIO, ÁREA NO QUIRÚRGICA</t>
  </si>
  <si>
    <r>
      <t xml:space="preserve">EVN </t>
    </r>
    <r>
      <rPr>
        <sz val="11"/>
        <color theme="1"/>
        <rFont val="Calibri"/>
        <family val="2"/>
      </rPr>
      <t>≤ 3</t>
    </r>
  </si>
  <si>
    <r>
      <t xml:space="preserve">EVN </t>
    </r>
    <r>
      <rPr>
        <sz val="11"/>
        <color theme="1"/>
        <rFont val="Calibri"/>
        <family val="2"/>
      </rPr>
      <t>&gt; 3</t>
    </r>
  </si>
  <si>
    <t>EVN: Escala Verbal Numérica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</si>
</sst>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5" borderId="17" xfId="0" applyFill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0" xfId="0" applyFill="1" applyProtection="1"/>
    <xf numFmtId="0" fontId="0" fillId="2" borderId="2" xfId="0" applyFill="1" applyBorder="1" applyProtection="1"/>
    <xf numFmtId="0" fontId="0" fillId="2" borderId="8" xfId="0" applyFill="1" applyBorder="1" applyProtection="1"/>
    <xf numFmtId="0" fontId="0" fillId="2" borderId="3" xfId="0" applyFill="1" applyBorder="1" applyProtection="1"/>
    <xf numFmtId="0" fontId="0" fillId="2" borderId="4" xfId="0" applyFill="1" applyBorder="1" applyProtection="1"/>
    <xf numFmtId="0" fontId="0" fillId="2" borderId="0" xfId="0" applyFill="1" applyBorder="1" applyProtection="1"/>
    <xf numFmtId="0" fontId="0" fillId="2" borderId="5" xfId="0" applyFill="1" applyBorder="1" applyProtection="1"/>
    <xf numFmtId="0" fontId="1" fillId="2" borderId="0" xfId="0" applyFont="1" applyFill="1" applyBorder="1" applyAlignment="1" applyProtection="1">
      <alignment horizontal="center"/>
    </xf>
    <xf numFmtId="0" fontId="0" fillId="2" borderId="15" xfId="0" applyFill="1" applyBorder="1" applyProtection="1"/>
    <xf numFmtId="0" fontId="0" fillId="2" borderId="16" xfId="0" applyFill="1" applyBorder="1" applyProtection="1"/>
    <xf numFmtId="0" fontId="1" fillId="4" borderId="17" xfId="0" applyFont="1" applyFill="1" applyBorder="1" applyAlignment="1" applyProtection="1">
      <alignment horizontal="center"/>
    </xf>
    <xf numFmtId="0" fontId="0" fillId="2" borderId="16" xfId="0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1" fillId="2" borderId="0" xfId="0" applyFont="1" applyFill="1" applyBorder="1" applyProtection="1"/>
    <xf numFmtId="0" fontId="0" fillId="0" borderId="0" xfId="0" applyFill="1" applyBorder="1" applyProtection="1"/>
    <xf numFmtId="0" fontId="1" fillId="4" borderId="10" xfId="0" applyFont="1" applyFill="1" applyBorder="1" applyProtection="1"/>
    <xf numFmtId="0" fontId="0" fillId="4" borderId="11" xfId="0" applyFill="1" applyBorder="1" applyProtection="1"/>
    <xf numFmtId="0" fontId="0" fillId="4" borderId="11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Border="1" applyProtection="1"/>
    <xf numFmtId="0" fontId="1" fillId="0" borderId="0" xfId="0" applyFont="1" applyFill="1" applyBorder="1" applyAlignment="1" applyProtection="1">
      <alignment vertical="center"/>
    </xf>
    <xf numFmtId="0" fontId="0" fillId="4" borderId="15" xfId="0" applyFill="1" applyBorder="1" applyProtection="1"/>
    <xf numFmtId="0" fontId="0" fillId="4" borderId="0" xfId="0" applyFill="1" applyBorder="1" applyProtection="1"/>
    <xf numFmtId="0" fontId="0" fillId="4" borderId="0" xfId="0" applyFill="1" applyBorder="1" applyAlignment="1" applyProtection="1">
      <alignment horizontal="center"/>
    </xf>
    <xf numFmtId="0" fontId="1" fillId="0" borderId="0" xfId="0" applyFont="1" applyFill="1" applyBorder="1" applyProtection="1"/>
    <xf numFmtId="2" fontId="1" fillId="0" borderId="0" xfId="0" applyNumberFormat="1" applyFont="1" applyFill="1" applyBorder="1" applyAlignment="1" applyProtection="1">
      <alignment horizontal="center"/>
    </xf>
    <xf numFmtId="0" fontId="0" fillId="4" borderId="13" xfId="0" applyFill="1" applyBorder="1" applyProtection="1"/>
    <xf numFmtId="0" fontId="0" fillId="4" borderId="1" xfId="0" applyFill="1" applyBorder="1" applyProtection="1"/>
    <xf numFmtId="0" fontId="0" fillId="4" borderId="1" xfId="0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0" fillId="2" borderId="13" xfId="0" applyFill="1" applyBorder="1" applyProtection="1"/>
    <xf numFmtId="0" fontId="0" fillId="2" borderId="1" xfId="0" applyFill="1" applyBorder="1" applyProtection="1"/>
    <xf numFmtId="0" fontId="0" fillId="2" borderId="14" xfId="0" applyFill="1" applyBorder="1" applyProtection="1"/>
    <xf numFmtId="0" fontId="0" fillId="3" borderId="10" xfId="0" applyFill="1" applyBorder="1" applyProtection="1"/>
    <xf numFmtId="0" fontId="0" fillId="3" borderId="11" xfId="0" applyFill="1" applyBorder="1" applyProtection="1"/>
    <xf numFmtId="0" fontId="0" fillId="3" borderId="12" xfId="0" applyFill="1" applyBorder="1" applyProtection="1"/>
    <xf numFmtId="20" fontId="0" fillId="0" borderId="0" xfId="0" applyNumberFormat="1" applyFill="1" applyProtection="1"/>
    <xf numFmtId="0" fontId="0" fillId="3" borderId="15" xfId="0" applyFill="1" applyBorder="1" applyProtection="1"/>
    <xf numFmtId="0" fontId="1" fillId="3" borderId="0" xfId="0" applyFont="1" applyFill="1" applyBorder="1" applyProtection="1"/>
    <xf numFmtId="0" fontId="0" fillId="3" borderId="0" xfId="0" applyFill="1" applyBorder="1" applyProtection="1"/>
    <xf numFmtId="0" fontId="1" fillId="3" borderId="16" xfId="0" applyFont="1" applyFill="1" applyBorder="1" applyAlignment="1" applyProtection="1">
      <alignment horizontal="center" vertical="center"/>
    </xf>
    <xf numFmtId="0" fontId="0" fillId="3" borderId="16" xfId="0" applyFill="1" applyBorder="1" applyProtection="1"/>
    <xf numFmtId="0" fontId="1" fillId="3" borderId="15" xfId="0" applyFont="1" applyFill="1" applyBorder="1" applyAlignment="1" applyProtection="1">
      <alignment horizontal="left"/>
    </xf>
    <xf numFmtId="2" fontId="1" fillId="3" borderId="0" xfId="0" applyNumberFormat="1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center"/>
    </xf>
    <xf numFmtId="0" fontId="0" fillId="3" borderId="16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0" fontId="0" fillId="3" borderId="14" xfId="0" applyFill="1" applyBorder="1" applyAlignment="1" applyProtection="1">
      <alignment horizontal="center"/>
    </xf>
    <xf numFmtId="0" fontId="0" fillId="2" borderId="6" xfId="0" applyFill="1" applyBorder="1" applyProtection="1"/>
    <xf numFmtId="0" fontId="0" fillId="2" borderId="9" xfId="0" applyFill="1" applyBorder="1" applyProtection="1"/>
    <xf numFmtId="0" fontId="0" fillId="2" borderId="7" xfId="0" applyFill="1" applyBorder="1" applyProtection="1"/>
    <xf numFmtId="0" fontId="0" fillId="0" borderId="17" xfId="0" applyFill="1" applyBorder="1" applyProtection="1"/>
    <xf numFmtId="0" fontId="3" fillId="2" borderId="8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0" fillId="3" borderId="15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3" borderId="13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0" fillId="5" borderId="18" xfId="0" applyFill="1" applyBorder="1" applyAlignment="1" applyProtection="1">
      <alignment horizontal="center" vertical="center"/>
      <protection locked="0"/>
    </xf>
    <xf numFmtId="0" fontId="0" fillId="5" borderId="19" xfId="0" applyFill="1" applyBorder="1" applyAlignment="1" applyProtection="1">
      <alignment horizontal="center" vertical="center"/>
      <protection locked="0"/>
    </xf>
    <xf numFmtId="0" fontId="0" fillId="5" borderId="20" xfId="0" applyFill="1" applyBorder="1" applyAlignment="1" applyProtection="1">
      <alignment horizontal="center" vertical="center"/>
      <protection locked="0"/>
    </xf>
    <xf numFmtId="10" fontId="1" fillId="3" borderId="16" xfId="0" applyNumberFormat="1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/>
    </xf>
    <xf numFmtId="0" fontId="1" fillId="2" borderId="11" xfId="0" applyFont="1" applyFill="1" applyBorder="1" applyAlignment="1" applyProtection="1">
      <alignment horizontal="center"/>
    </xf>
    <xf numFmtId="0" fontId="1" fillId="2" borderId="12" xfId="0" applyFont="1" applyFill="1" applyBorder="1" applyAlignment="1" applyProtection="1">
      <alignment horizontal="center"/>
    </xf>
    <xf numFmtId="0" fontId="1" fillId="2" borderId="15" xfId="0" applyFont="1" applyFill="1" applyBorder="1" applyAlignment="1" applyProtection="1">
      <alignment horizontal="center"/>
    </xf>
    <xf numFmtId="0" fontId="1" fillId="2" borderId="16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5"/>
  <sheetViews>
    <sheetView tabSelected="1" workbookViewId="0">
      <selection activeCell="AD19" sqref="AD19"/>
    </sheetView>
  </sheetViews>
  <sheetFormatPr baseColWidth="10" defaultColWidth="9.1640625" defaultRowHeight="14" x14ac:dyDescent="0"/>
  <cols>
    <col min="1" max="1" width="2.33203125" style="2" customWidth="1"/>
    <col min="2" max="2" width="2.5" style="2" customWidth="1"/>
    <col min="3" max="5" width="9.1640625" style="2"/>
    <col min="6" max="6" width="9.1640625" style="2" customWidth="1"/>
    <col min="7" max="7" width="8.33203125" style="3" customWidth="1"/>
    <col min="8" max="8" width="39.1640625" style="3" bestFit="1" customWidth="1"/>
    <col min="9" max="9" width="12.83203125" style="3" customWidth="1"/>
    <col min="10" max="10" width="9.1640625" style="3"/>
    <col min="11" max="11" width="10.33203125" style="3" bestFit="1" customWidth="1"/>
    <col min="12" max="12" width="11.6640625" style="3" bestFit="1" customWidth="1"/>
    <col min="13" max="13" width="2" style="3" hidden="1" customWidth="1"/>
    <col min="14" max="14" width="12" style="3" hidden="1" customWidth="1"/>
    <col min="15" max="15" width="9.1640625" style="3" hidden="1" customWidth="1"/>
    <col min="16" max="18" width="2" style="3" hidden="1" customWidth="1"/>
    <col min="19" max="19" width="9.1640625" style="3" hidden="1" customWidth="1"/>
    <col min="20" max="20" width="7.83203125" style="3" hidden="1" customWidth="1"/>
    <col min="21" max="21" width="2" style="3" hidden="1" customWidth="1"/>
    <col min="22" max="22" width="4" style="3" hidden="1" customWidth="1"/>
    <col min="23" max="24" width="12.6640625" style="3" hidden="1" customWidth="1"/>
    <col min="25" max="25" width="5.5" style="2" hidden="1" customWidth="1"/>
    <col min="26" max="26" width="2" style="2" customWidth="1"/>
    <col min="27" max="16384" width="9.1640625" style="2"/>
  </cols>
  <sheetData>
    <row r="1" spans="2:27" ht="15" thickBot="1"/>
    <row r="2" spans="2:27">
      <c r="B2" s="4"/>
      <c r="C2" s="55" t="s">
        <v>40</v>
      </c>
      <c r="D2" s="55"/>
      <c r="E2" s="55"/>
      <c r="F2" s="55"/>
      <c r="G2" s="55"/>
      <c r="H2" s="55"/>
      <c r="I2" s="55"/>
      <c r="J2" s="55"/>
      <c r="K2" s="55"/>
      <c r="L2" s="5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6"/>
    </row>
    <row r="3" spans="2:27">
      <c r="B3" s="7"/>
      <c r="C3" s="56"/>
      <c r="D3" s="56"/>
      <c r="E3" s="56"/>
      <c r="F3" s="56"/>
      <c r="G3" s="56"/>
      <c r="H3" s="56"/>
      <c r="I3" s="56"/>
      <c r="J3" s="56"/>
      <c r="K3" s="56"/>
      <c r="L3" s="56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9"/>
    </row>
    <row r="4" spans="2:27" ht="6.5" customHeight="1"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9"/>
    </row>
    <row r="5" spans="2:27" ht="8" customHeight="1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9"/>
    </row>
    <row r="6" spans="2:27">
      <c r="B6" s="7"/>
      <c r="C6" s="67" t="s">
        <v>22</v>
      </c>
      <c r="D6" s="68"/>
      <c r="E6" s="68"/>
      <c r="F6" s="69"/>
      <c r="G6" s="10"/>
      <c r="H6" s="61" t="s">
        <v>37</v>
      </c>
      <c r="I6" s="62"/>
      <c r="J6" s="62"/>
      <c r="K6" s="62"/>
      <c r="L6" s="62"/>
      <c r="M6" s="8"/>
      <c r="N6" s="8"/>
      <c r="O6" s="10"/>
      <c r="P6" s="10"/>
      <c r="Q6" s="10"/>
      <c r="R6" s="10"/>
      <c r="S6" s="10"/>
      <c r="T6" s="10"/>
      <c r="U6" s="10"/>
      <c r="V6" s="10"/>
      <c r="W6" s="10"/>
      <c r="X6" s="10"/>
      <c r="Y6" s="8"/>
      <c r="Z6" s="9"/>
    </row>
    <row r="7" spans="2:27">
      <c r="B7" s="7"/>
      <c r="C7" s="70" t="s">
        <v>23</v>
      </c>
      <c r="D7" s="61"/>
      <c r="E7" s="61"/>
      <c r="F7" s="71"/>
      <c r="G7" s="10"/>
      <c r="H7" s="8"/>
      <c r="I7" s="8"/>
      <c r="J7" s="8"/>
      <c r="K7" s="8"/>
      <c r="L7" s="8"/>
      <c r="M7" s="8"/>
      <c r="N7" s="8"/>
      <c r="O7" s="10"/>
      <c r="P7" s="10"/>
      <c r="Q7" s="10"/>
      <c r="R7" s="10"/>
      <c r="S7" s="10"/>
      <c r="T7" s="10"/>
      <c r="U7" s="10"/>
      <c r="V7" s="10"/>
      <c r="W7" s="10"/>
      <c r="X7" s="10"/>
      <c r="Y7" s="8"/>
      <c r="Z7" s="9"/>
    </row>
    <row r="8" spans="2:27">
      <c r="B8" s="7"/>
      <c r="C8" s="11"/>
      <c r="D8" s="8"/>
      <c r="E8" s="8"/>
      <c r="F8" s="12"/>
      <c r="G8" s="8"/>
      <c r="H8" s="8"/>
      <c r="I8" s="8"/>
      <c r="J8" s="8"/>
      <c r="K8" s="8"/>
      <c r="L8" s="10" t="s">
        <v>35</v>
      </c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9"/>
    </row>
    <row r="9" spans="2:27">
      <c r="B9" s="7"/>
      <c r="C9" s="11"/>
      <c r="D9" s="13" t="s">
        <v>0</v>
      </c>
      <c r="E9" s="1"/>
      <c r="F9" s="14"/>
      <c r="G9" s="15"/>
      <c r="H9" s="8"/>
      <c r="I9" s="16"/>
      <c r="J9" s="8"/>
      <c r="K9" s="10" t="s">
        <v>34</v>
      </c>
      <c r="L9" s="10" t="s">
        <v>36</v>
      </c>
      <c r="M9" s="8"/>
      <c r="N9" s="8"/>
      <c r="O9" s="15"/>
      <c r="P9" s="8">
        <f>IF(OR(E9=1,E9=2,E9=3,E9=4,E9=5),E9,9)</f>
        <v>9</v>
      </c>
      <c r="Q9" s="8">
        <f>IF(P9=9,9,IF(P9=1,5,IF(P9=2,4.4,IF(P9=3,3.4,IF(P9=4,2,IF(P9=5,1))))))</f>
        <v>9</v>
      </c>
      <c r="R9" s="8">
        <f>IF(Q9=9,1,0)</f>
        <v>1</v>
      </c>
      <c r="S9" s="8"/>
      <c r="T9" s="8"/>
      <c r="U9" s="8"/>
      <c r="V9" s="8"/>
      <c r="W9" s="8"/>
      <c r="X9" s="8"/>
      <c r="Y9" s="8"/>
      <c r="Z9" s="9"/>
      <c r="AA9" s="17"/>
    </row>
    <row r="10" spans="2:27">
      <c r="B10" s="7"/>
      <c r="C10" s="11"/>
      <c r="D10" s="13" t="s">
        <v>1</v>
      </c>
      <c r="E10" s="1"/>
      <c r="F10" s="14"/>
      <c r="G10" s="15"/>
      <c r="H10" s="18" t="s">
        <v>24</v>
      </c>
      <c r="I10" s="19" t="s">
        <v>25</v>
      </c>
      <c r="J10" s="19"/>
      <c r="K10" s="20">
        <v>1</v>
      </c>
      <c r="L10" s="63"/>
      <c r="M10" s="17">
        <f>IF(OR(L10=1,L10=2,L10=3,L10=4),L10,9)</f>
        <v>9</v>
      </c>
      <c r="N10" s="17">
        <f>IF(M10=1,0,IF(M10=2,0.4944,IF(M10=3,0.2779,IF(M10=4,1.8723,IF(M10=9,99)))))</f>
        <v>99</v>
      </c>
      <c r="O10" s="21"/>
      <c r="P10" s="22">
        <f>IF(OR(E10=1,E10=2,E10=3),E10,9)</f>
        <v>9</v>
      </c>
      <c r="Q10" s="22">
        <f>P10</f>
        <v>9</v>
      </c>
      <c r="R10" s="22">
        <f t="shared" ref="R10:R20" si="0">IF(Q10=9,1,0)</f>
        <v>1</v>
      </c>
      <c r="S10" s="22"/>
      <c r="T10" s="22" t="s">
        <v>12</v>
      </c>
      <c r="U10" s="22">
        <f>Q10+Q11</f>
        <v>18</v>
      </c>
      <c r="V10" s="22">
        <f>((U10-2)/4)*100</f>
        <v>400</v>
      </c>
      <c r="W10" s="22">
        <f>(V10-81.18122)/29.10558</f>
        <v>10.953871388235521</v>
      </c>
      <c r="X10" s="17"/>
      <c r="Y10" s="23"/>
      <c r="Z10" s="9"/>
      <c r="AA10" s="17"/>
    </row>
    <row r="11" spans="2:27">
      <c r="B11" s="7"/>
      <c r="C11" s="11"/>
      <c r="D11" s="13" t="s">
        <v>2</v>
      </c>
      <c r="E11" s="1"/>
      <c r="F11" s="14"/>
      <c r="G11" s="15"/>
      <c r="H11" s="24"/>
      <c r="I11" s="25" t="s">
        <v>26</v>
      </c>
      <c r="J11" s="25"/>
      <c r="K11" s="26">
        <v>2</v>
      </c>
      <c r="L11" s="64"/>
      <c r="M11" s="17"/>
      <c r="N11" s="17"/>
      <c r="O11" s="21"/>
      <c r="P11" s="22">
        <f>IF(OR(E11=1,E11=2,E11=3),E11,9)</f>
        <v>9</v>
      </c>
      <c r="Q11" s="22">
        <f t="shared" ref="Q11:Q15" si="1">P11</f>
        <v>9</v>
      </c>
      <c r="R11" s="22">
        <f t="shared" si="0"/>
        <v>1</v>
      </c>
      <c r="S11" s="22"/>
      <c r="T11" s="22" t="s">
        <v>13</v>
      </c>
      <c r="U11" s="22">
        <f>Q12+Q13</f>
        <v>18</v>
      </c>
      <c r="V11" s="22">
        <f>((U11-2)/8)*100</f>
        <v>200</v>
      </c>
      <c r="W11" s="22">
        <f>(V11-80.52856)/27.13526</f>
        <v>4.4028116922410181</v>
      </c>
      <c r="X11" s="17"/>
      <c r="Y11" s="23"/>
      <c r="Z11" s="9"/>
      <c r="AA11" s="17"/>
    </row>
    <row r="12" spans="2:27">
      <c r="B12" s="7"/>
      <c r="C12" s="11"/>
      <c r="D12" s="13" t="s">
        <v>3</v>
      </c>
      <c r="E12" s="1"/>
      <c r="F12" s="14"/>
      <c r="G12" s="15"/>
      <c r="H12" s="24"/>
      <c r="I12" s="25" t="s">
        <v>27</v>
      </c>
      <c r="J12" s="25"/>
      <c r="K12" s="26">
        <v>3</v>
      </c>
      <c r="L12" s="64"/>
      <c r="M12" s="17"/>
      <c r="N12" s="17"/>
      <c r="O12" s="21"/>
      <c r="P12" s="22">
        <f t="shared" ref="P12:P20" si="2">IF(OR(E12=1,E12=2,E12=3,E12=4,E12=5),E12,9)</f>
        <v>9</v>
      </c>
      <c r="Q12" s="22">
        <f t="shared" si="1"/>
        <v>9</v>
      </c>
      <c r="R12" s="22">
        <f t="shared" si="0"/>
        <v>1</v>
      </c>
      <c r="S12" s="22"/>
      <c r="T12" s="22" t="s">
        <v>14</v>
      </c>
      <c r="U12" s="22">
        <f>Q16</f>
        <v>9</v>
      </c>
      <c r="V12" s="22">
        <f>((U12-1)/4)*100</f>
        <v>200</v>
      </c>
      <c r="W12" s="22">
        <f>(V12-81.74015)/24.53019</f>
        <v>4.8209920102534873</v>
      </c>
      <c r="X12" s="27">
        <f>(W10*0.42402)+(W11*0.35119)+(W12*0.31754)+(W13*0.24954)+(W14*0.02877)+(W15*(-0.00753))+(W16*(-0.19206))+(W17*(-0.22069))</f>
        <v>6.8558243802340897</v>
      </c>
      <c r="Y12" s="28" t="str">
        <f>IF(R22&gt;0,"Desconocido",50+(X12*10))</f>
        <v>Desconocido</v>
      </c>
      <c r="Z12" s="9"/>
      <c r="AA12" s="17"/>
    </row>
    <row r="13" spans="2:27">
      <c r="B13" s="7"/>
      <c r="C13" s="11"/>
      <c r="D13" s="13" t="s">
        <v>4</v>
      </c>
      <c r="E13" s="1"/>
      <c r="F13" s="14"/>
      <c r="G13" s="15"/>
      <c r="H13" s="29"/>
      <c r="I13" s="30" t="s">
        <v>28</v>
      </c>
      <c r="J13" s="30"/>
      <c r="K13" s="31">
        <v>4</v>
      </c>
      <c r="L13" s="65"/>
      <c r="M13" s="17"/>
      <c r="N13" s="17"/>
      <c r="O13" s="21"/>
      <c r="P13" s="22">
        <f t="shared" si="2"/>
        <v>9</v>
      </c>
      <c r="Q13" s="22">
        <f t="shared" si="1"/>
        <v>9</v>
      </c>
      <c r="R13" s="22">
        <f t="shared" si="0"/>
        <v>1</v>
      </c>
      <c r="S13" s="22"/>
      <c r="T13" s="22" t="s">
        <v>15</v>
      </c>
      <c r="U13" s="22">
        <f>Q9</f>
        <v>9</v>
      </c>
      <c r="V13" s="22">
        <f>((U13-1)/4)*100</f>
        <v>200</v>
      </c>
      <c r="W13" s="22">
        <f>(V13-72.19795)/23.19041</f>
        <v>5.5109870847475309</v>
      </c>
      <c r="X13" s="27">
        <f>(W10*(-0.22999))+(W11*(-0.12329))+(W12*(-0.09731))+(W13*(-0.01571))+(W14*0.23534)+(W15*0.26876)+(W16*0.43407)+(W17*0.48581)</f>
        <v>4.2932919067324784</v>
      </c>
      <c r="Y13" s="28" t="str">
        <f>IF(R22&gt;0,"Desconocido",50+(X13*10))</f>
        <v>Desconocido</v>
      </c>
      <c r="Z13" s="9"/>
      <c r="AA13" s="17"/>
    </row>
    <row r="14" spans="2:27">
      <c r="B14" s="7"/>
      <c r="C14" s="11"/>
      <c r="D14" s="13" t="s">
        <v>5</v>
      </c>
      <c r="E14" s="1"/>
      <c r="F14" s="14"/>
      <c r="G14" s="15"/>
      <c r="H14" s="18" t="s">
        <v>29</v>
      </c>
      <c r="I14" s="19" t="s">
        <v>30</v>
      </c>
      <c r="J14" s="19"/>
      <c r="K14" s="20">
        <v>1</v>
      </c>
      <c r="L14" s="63"/>
      <c r="M14" s="17">
        <f>IF(OR(L14=1,L14=2,L14=3),L14,9)</f>
        <v>9</v>
      </c>
      <c r="N14" s="17">
        <f>IF(M14=1,1.127,IF(M14=2,0.4764,IF(M14=3,0,IF(M14=9,99))))</f>
        <v>99</v>
      </c>
      <c r="O14" s="21"/>
      <c r="P14" s="22">
        <f t="shared" si="2"/>
        <v>9</v>
      </c>
      <c r="Q14" s="22">
        <f t="shared" si="1"/>
        <v>9</v>
      </c>
      <c r="R14" s="22">
        <f t="shared" si="0"/>
        <v>1</v>
      </c>
      <c r="S14" s="22"/>
      <c r="T14" s="22" t="s">
        <v>16</v>
      </c>
      <c r="U14" s="22">
        <f>Q18</f>
        <v>9</v>
      </c>
      <c r="V14" s="22">
        <f>((U14-1)/4)*100</f>
        <v>200</v>
      </c>
      <c r="W14" s="22">
        <f>(V14-55.5909)/24.8438</f>
        <v>5.8126816348545711</v>
      </c>
      <c r="X14" s="17"/>
      <c r="Y14" s="17"/>
      <c r="Z14" s="9"/>
      <c r="AA14" s="17"/>
    </row>
    <row r="15" spans="2:27">
      <c r="B15" s="7"/>
      <c r="C15" s="11"/>
      <c r="D15" s="13" t="s">
        <v>6</v>
      </c>
      <c r="E15" s="1"/>
      <c r="F15" s="14"/>
      <c r="G15" s="15"/>
      <c r="H15" s="24"/>
      <c r="I15" s="25" t="s">
        <v>31</v>
      </c>
      <c r="J15" s="25"/>
      <c r="K15" s="26">
        <v>2</v>
      </c>
      <c r="L15" s="64"/>
      <c r="M15" s="17">
        <f>IF(ISNUMBER(Y12),0,9)</f>
        <v>9</v>
      </c>
      <c r="N15" s="17">
        <f>IF(M15=9,99,IF(OR(F26&lt;33.4939,F26=33.4939),0.862,IF(AND(F26&gt;33.4939,F26&lt;55.0911),0.517,0)))</f>
        <v>99</v>
      </c>
      <c r="O15" s="21"/>
      <c r="P15" s="22">
        <f t="shared" si="2"/>
        <v>9</v>
      </c>
      <c r="Q15" s="22">
        <f t="shared" si="1"/>
        <v>9</v>
      </c>
      <c r="R15" s="22">
        <f t="shared" si="0"/>
        <v>1</v>
      </c>
      <c r="S15" s="22"/>
      <c r="T15" s="22" t="s">
        <v>17</v>
      </c>
      <c r="U15" s="22">
        <f>Q20</f>
        <v>9</v>
      </c>
      <c r="V15" s="22">
        <f>((U15-1)/4)*100</f>
        <v>200</v>
      </c>
      <c r="W15" s="22">
        <f>(V15-83.73973)/24.75775</f>
        <v>4.6959142086821295</v>
      </c>
      <c r="X15" s="17"/>
      <c r="Y15" s="32"/>
      <c r="Z15" s="9"/>
      <c r="AA15" s="17"/>
    </row>
    <row r="16" spans="2:27">
      <c r="B16" s="7"/>
      <c r="C16" s="11"/>
      <c r="D16" s="13" t="s">
        <v>7</v>
      </c>
      <c r="E16" s="1"/>
      <c r="F16" s="14"/>
      <c r="G16" s="15"/>
      <c r="H16" s="29"/>
      <c r="I16" s="30" t="s">
        <v>32</v>
      </c>
      <c r="J16" s="30"/>
      <c r="K16" s="31">
        <v>3</v>
      </c>
      <c r="L16" s="65"/>
      <c r="M16" s="17">
        <f>IF(ISNUMBER(Y13),0,9)</f>
        <v>9</v>
      </c>
      <c r="N16" s="17">
        <f>IF(M16=9,99,IF(OR(F27&lt;44.84,F27=44.84),0.5129,IF(F27&gt;44.84,0)))</f>
        <v>99</v>
      </c>
      <c r="O16" s="21"/>
      <c r="P16" s="22">
        <f t="shared" si="2"/>
        <v>9</v>
      </c>
      <c r="Q16" s="22">
        <f>IF(P16=9,9,IF(P16=1,5,IF(P16=2,4,IF(P16=3,3,IF(P16=4,2,IF(P16=5,1))))))</f>
        <v>9</v>
      </c>
      <c r="R16" s="22">
        <f t="shared" si="0"/>
        <v>1</v>
      </c>
      <c r="S16" s="22"/>
      <c r="T16" s="22" t="s">
        <v>18</v>
      </c>
      <c r="U16" s="22">
        <f>Q14+Q15</f>
        <v>18</v>
      </c>
      <c r="V16" s="22">
        <f>((U16-2)/8)*100</f>
        <v>200</v>
      </c>
      <c r="W16" s="22">
        <f>(V16-86.41051)/22.35543</f>
        <v>5.0810693419898438</v>
      </c>
      <c r="X16" s="17"/>
      <c r="Y16" s="21"/>
      <c r="Z16" s="9"/>
      <c r="AA16" s="17"/>
    </row>
    <row r="17" spans="2:30">
      <c r="B17" s="7"/>
      <c r="C17" s="11"/>
      <c r="D17" s="13" t="s">
        <v>8</v>
      </c>
      <c r="E17" s="1"/>
      <c r="F17" s="14"/>
      <c r="G17" s="15"/>
      <c r="H17" s="18" t="s">
        <v>33</v>
      </c>
      <c r="I17" s="19" t="s">
        <v>42</v>
      </c>
      <c r="J17" s="19"/>
      <c r="K17" s="20">
        <v>1</v>
      </c>
      <c r="L17" s="63"/>
      <c r="M17" s="17">
        <f>IF(OR(L17=1,L17=2),L17,9)</f>
        <v>9</v>
      </c>
      <c r="N17" s="17">
        <f>IF(M17=1,0,IF(M17=2,0.4146,IF(M17=9,99)))</f>
        <v>99</v>
      </c>
      <c r="O17" s="21"/>
      <c r="P17" s="22">
        <f t="shared" si="2"/>
        <v>9</v>
      </c>
      <c r="Q17" s="22">
        <f>IF(P17=9,9,IF(P17=1,5,IF(P17=2,4,IF(P17=3,3,IF(P17=4,2,IF(P17=5,1))))))</f>
        <v>9</v>
      </c>
      <c r="R17" s="22">
        <f t="shared" si="0"/>
        <v>1</v>
      </c>
      <c r="S17" s="22"/>
      <c r="T17" s="22" t="s">
        <v>19</v>
      </c>
      <c r="U17" s="22">
        <f>Q17+Q19</f>
        <v>18</v>
      </c>
      <c r="V17" s="22">
        <f>((U17-2)/8)*100</f>
        <v>200</v>
      </c>
      <c r="W17" s="22">
        <f>(V17-70.18217)/20.50597</f>
        <v>6.3307334400664788</v>
      </c>
      <c r="X17" s="17"/>
      <c r="Y17" s="21"/>
      <c r="Z17" s="9"/>
      <c r="AA17" s="17"/>
    </row>
    <row r="18" spans="2:30">
      <c r="B18" s="7"/>
      <c r="C18" s="11"/>
      <c r="D18" s="13" t="s">
        <v>9</v>
      </c>
      <c r="E18" s="1"/>
      <c r="F18" s="14"/>
      <c r="G18" s="15"/>
      <c r="H18" s="29"/>
      <c r="I18" s="30" t="s">
        <v>43</v>
      </c>
      <c r="J18" s="30"/>
      <c r="K18" s="31">
        <v>2</v>
      </c>
      <c r="L18" s="65"/>
      <c r="M18" s="17"/>
      <c r="N18" s="17"/>
      <c r="O18" s="21"/>
      <c r="P18" s="22">
        <f t="shared" si="2"/>
        <v>9</v>
      </c>
      <c r="Q18" s="22">
        <f>IF(P18=9,9,IF(P18=1,5,IF(P18=2,4,IF(P18=3,3,IF(P18=4,2,IF(P18=5,1))))))</f>
        <v>9</v>
      </c>
      <c r="R18" s="22">
        <f t="shared" si="0"/>
        <v>1</v>
      </c>
      <c r="S18" s="22"/>
      <c r="T18" s="22"/>
      <c r="U18" s="22"/>
      <c r="V18" s="22"/>
      <c r="W18" s="22"/>
      <c r="X18" s="17"/>
      <c r="Y18" s="21"/>
      <c r="Z18" s="9"/>
      <c r="AA18" s="17"/>
    </row>
    <row r="19" spans="2:30">
      <c r="B19" s="7"/>
      <c r="C19" s="11"/>
      <c r="D19" s="13" t="s">
        <v>10</v>
      </c>
      <c r="E19" s="1"/>
      <c r="F19" s="14"/>
      <c r="G19" s="15"/>
      <c r="H19" s="18" t="s">
        <v>41</v>
      </c>
      <c r="I19" s="19" t="s">
        <v>42</v>
      </c>
      <c r="J19" s="19"/>
      <c r="K19" s="20">
        <v>1</v>
      </c>
      <c r="L19" s="63"/>
      <c r="M19" s="17">
        <f>IF(OR(L19=1,L19=2),L19,9)</f>
        <v>9</v>
      </c>
      <c r="N19" s="17">
        <f>IF(M19=1,0,IF(M19=2,0.3668,IF(M19=9,99)))</f>
        <v>99</v>
      </c>
      <c r="O19" s="21"/>
      <c r="P19" s="22">
        <f t="shared" si="2"/>
        <v>9</v>
      </c>
      <c r="Q19" s="22">
        <f>P19</f>
        <v>9</v>
      </c>
      <c r="R19" s="22">
        <f t="shared" si="0"/>
        <v>1</v>
      </c>
      <c r="S19" s="22"/>
      <c r="T19" s="22"/>
      <c r="U19" s="22"/>
      <c r="V19" s="22"/>
      <c r="W19" s="22"/>
      <c r="X19" s="17"/>
      <c r="Y19" s="17"/>
      <c r="Z19" s="9"/>
      <c r="AA19" s="17"/>
    </row>
    <row r="20" spans="2:30">
      <c r="B20" s="7"/>
      <c r="C20" s="11"/>
      <c r="D20" s="13" t="s">
        <v>11</v>
      </c>
      <c r="E20" s="1"/>
      <c r="F20" s="14"/>
      <c r="G20" s="15"/>
      <c r="H20" s="29"/>
      <c r="I20" s="30" t="s">
        <v>43</v>
      </c>
      <c r="J20" s="30"/>
      <c r="K20" s="31">
        <v>2</v>
      </c>
      <c r="L20" s="65"/>
      <c r="M20" s="17"/>
      <c r="N20" s="17"/>
      <c r="O20" s="21"/>
      <c r="P20" s="22">
        <f t="shared" si="2"/>
        <v>9</v>
      </c>
      <c r="Q20" s="22">
        <f>P20</f>
        <v>9</v>
      </c>
      <c r="R20" s="22">
        <f t="shared" si="0"/>
        <v>1</v>
      </c>
      <c r="S20" s="22"/>
      <c r="T20" s="22"/>
      <c r="U20" s="22"/>
      <c r="V20" s="22"/>
      <c r="W20" s="22"/>
      <c r="X20" s="17"/>
      <c r="Y20" s="17"/>
      <c r="Z20" s="9"/>
      <c r="AA20" s="17"/>
    </row>
    <row r="21" spans="2:30">
      <c r="B21" s="7"/>
      <c r="C21" s="33"/>
      <c r="D21" s="34"/>
      <c r="E21" s="34"/>
      <c r="F21" s="35"/>
      <c r="G21" s="8"/>
      <c r="H21" s="8"/>
      <c r="I21" s="8"/>
      <c r="J21" s="8"/>
      <c r="K21" s="8"/>
      <c r="L21" s="8"/>
      <c r="M21" s="17">
        <f>IF(OR(M10=9,M14=9,M15=9,M16=9,M17=9,M19=9),1,0)</f>
        <v>1</v>
      </c>
      <c r="N21" s="17">
        <f>-3.3701+N10+N14+N15+N16+N17+N19</f>
        <v>590.62990000000002</v>
      </c>
      <c r="O21" s="17"/>
      <c r="P21" s="22"/>
      <c r="Q21" s="22"/>
      <c r="R21" s="22"/>
      <c r="S21" s="22"/>
      <c r="T21" s="22"/>
      <c r="U21" s="22"/>
      <c r="V21" s="22"/>
      <c r="W21" s="22"/>
      <c r="X21" s="17"/>
      <c r="Y21" s="17"/>
      <c r="Z21" s="9"/>
      <c r="AA21" s="17"/>
    </row>
    <row r="22" spans="2:30"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17"/>
      <c r="N22" s="17">
        <f>EXP(N21)/(1+EXP(N21))</f>
        <v>1</v>
      </c>
      <c r="O22" s="17"/>
      <c r="P22" s="22"/>
      <c r="Q22" s="22"/>
      <c r="R22" s="22">
        <f>SUM(R9:R20)</f>
        <v>12</v>
      </c>
      <c r="S22" s="22"/>
      <c r="T22" s="22"/>
      <c r="U22" s="22"/>
      <c r="V22" s="22"/>
      <c r="W22" s="22"/>
      <c r="X22" s="17"/>
      <c r="Y22" s="17"/>
      <c r="Z22" s="9"/>
      <c r="AA22" s="17"/>
    </row>
    <row r="23" spans="2:30">
      <c r="B23" s="7"/>
      <c r="C23" s="36"/>
      <c r="D23" s="37"/>
      <c r="E23" s="37"/>
      <c r="F23" s="37"/>
      <c r="G23" s="37"/>
      <c r="H23" s="38"/>
      <c r="I23" s="8"/>
      <c r="J23" s="8"/>
      <c r="K23" s="8"/>
      <c r="L23" s="8"/>
      <c r="M23" s="17"/>
      <c r="N23" s="17"/>
      <c r="O23" s="17"/>
      <c r="P23" s="22"/>
      <c r="Q23" s="22"/>
      <c r="R23" s="22"/>
      <c r="S23" s="22"/>
      <c r="T23" s="22"/>
      <c r="U23" s="22"/>
      <c r="V23" s="22"/>
      <c r="W23" s="22"/>
      <c r="X23" s="17"/>
      <c r="Y23" s="17"/>
      <c r="Z23" s="9"/>
      <c r="AA23" s="17"/>
      <c r="AC23" s="39"/>
      <c r="AD23" s="39"/>
    </row>
    <row r="24" spans="2:30">
      <c r="B24" s="7"/>
      <c r="C24" s="40"/>
      <c r="D24" s="41" t="s">
        <v>38</v>
      </c>
      <c r="E24" s="42"/>
      <c r="F24" s="42"/>
      <c r="G24" s="42"/>
      <c r="H24" s="43" t="s">
        <v>39</v>
      </c>
      <c r="I24" s="8"/>
      <c r="J24" s="8"/>
      <c r="K24" s="8"/>
      <c r="L24" s="8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22"/>
      <c r="Z24" s="9"/>
      <c r="AC24" s="39"/>
      <c r="AD24" s="39"/>
    </row>
    <row r="25" spans="2:30" ht="5" customHeight="1">
      <c r="B25" s="7"/>
      <c r="C25" s="40"/>
      <c r="D25" s="42"/>
      <c r="E25" s="42"/>
      <c r="F25" s="42"/>
      <c r="G25" s="42"/>
      <c r="H25" s="44"/>
      <c r="I25" s="8"/>
      <c r="J25" s="8"/>
      <c r="K25" s="8"/>
      <c r="L25" s="8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22"/>
      <c r="Z25" s="9"/>
    </row>
    <row r="26" spans="2:30">
      <c r="B26" s="7"/>
      <c r="C26" s="45" t="s">
        <v>20</v>
      </c>
      <c r="D26" s="42"/>
      <c r="E26" s="42"/>
      <c r="F26" s="46" t="str">
        <f>IF(R22&gt;0,"Desconocido",50+(X12*10))</f>
        <v>Desconocido</v>
      </c>
      <c r="G26" s="42"/>
      <c r="H26" s="66" t="str">
        <f>IF(M21=1, "Desconocido",N22)</f>
        <v>Desconocido</v>
      </c>
      <c r="I26" s="8"/>
      <c r="J26" s="8"/>
      <c r="K26" s="8"/>
      <c r="L26" s="8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22"/>
      <c r="Z26" s="9"/>
    </row>
    <row r="27" spans="2:30">
      <c r="B27" s="7"/>
      <c r="C27" s="45" t="s">
        <v>21</v>
      </c>
      <c r="D27" s="42"/>
      <c r="E27" s="42"/>
      <c r="F27" s="46" t="str">
        <f>IF(R22&gt;0,"Desconocido",50+(X13*10))</f>
        <v>Desconocido</v>
      </c>
      <c r="G27" s="42"/>
      <c r="H27" s="66"/>
      <c r="I27" s="8"/>
      <c r="J27" s="8"/>
      <c r="K27" s="8"/>
      <c r="L27" s="8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22"/>
      <c r="Z27" s="9"/>
    </row>
    <row r="28" spans="2:30">
      <c r="B28" s="7"/>
      <c r="C28" s="40"/>
      <c r="D28" s="42"/>
      <c r="E28" s="42"/>
      <c r="F28" s="42"/>
      <c r="G28" s="42"/>
      <c r="H28" s="44"/>
      <c r="I28" s="8"/>
      <c r="J28" s="8"/>
      <c r="K28" s="8"/>
      <c r="L28" s="8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22"/>
      <c r="Z28" s="9"/>
    </row>
    <row r="29" spans="2:30">
      <c r="B29" s="7"/>
      <c r="C29" s="57" t="str">
        <f>IF(R22=0,"Puntuaciones calculadas correctamente","No se pueden calcular las puntuaciones")</f>
        <v>No se pueden calcular las puntuaciones</v>
      </c>
      <c r="D29" s="58"/>
      <c r="E29" s="58"/>
      <c r="F29" s="58"/>
      <c r="G29" s="47"/>
      <c r="H29" s="48" t="str">
        <f>IF(M21=0,"Score calculado correctamente","No se puede calcular el score")</f>
        <v>No se puede calcular el score</v>
      </c>
      <c r="I29" s="8"/>
      <c r="J29" s="8"/>
      <c r="K29" s="8"/>
      <c r="L29" s="8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22"/>
      <c r="Z29" s="9"/>
    </row>
    <row r="30" spans="2:30">
      <c r="B30" s="7"/>
      <c r="C30" s="57" t="str">
        <f>IF(R22=0,"","porque existen valores faltantes o")</f>
        <v>porque existen valores faltantes o</v>
      </c>
      <c r="D30" s="58"/>
      <c r="E30" s="58"/>
      <c r="F30" s="58"/>
      <c r="G30" s="47"/>
      <c r="H30" s="48" t="str">
        <f>IF(M21=0,"","porque existen valores faltantes o")</f>
        <v>porque existen valores faltantes o</v>
      </c>
      <c r="I30" s="8"/>
      <c r="J30" s="8"/>
      <c r="K30" s="8"/>
      <c r="L30" s="8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22"/>
      <c r="Z30" s="9"/>
    </row>
    <row r="31" spans="2:30">
      <c r="B31" s="7"/>
      <c r="C31" s="59" t="str">
        <f>IF(R22=0,"","valores registrados erróneamente")</f>
        <v>valores registrados erróneamente</v>
      </c>
      <c r="D31" s="60"/>
      <c r="E31" s="60"/>
      <c r="F31" s="60"/>
      <c r="G31" s="49"/>
      <c r="H31" s="50" t="str">
        <f>IF(M21=0,"","valores registrados erróneamente")</f>
        <v>valores registrados erróneamente</v>
      </c>
      <c r="I31" s="8"/>
      <c r="J31" s="8"/>
      <c r="K31" s="8"/>
      <c r="L31" s="8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22"/>
      <c r="Z31" s="9"/>
      <c r="AA31" s="22"/>
    </row>
    <row r="32" spans="2:30" ht="15" thickBot="1">
      <c r="B32" s="51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3"/>
      <c r="AA32" s="22"/>
    </row>
    <row r="35" spans="8:8">
      <c r="H35" s="54" t="s">
        <v>44</v>
      </c>
    </row>
  </sheetData>
  <sheetProtection sheet="1" objects="1" scenarios="1"/>
  <mergeCells count="12">
    <mergeCell ref="C2:L3"/>
    <mergeCell ref="C29:F29"/>
    <mergeCell ref="C30:F30"/>
    <mergeCell ref="C31:F31"/>
    <mergeCell ref="H6:L6"/>
    <mergeCell ref="L14:L16"/>
    <mergeCell ref="L17:L18"/>
    <mergeCell ref="L19:L20"/>
    <mergeCell ref="L10:L13"/>
    <mergeCell ref="H26:H27"/>
    <mergeCell ref="C6:F6"/>
    <mergeCell ref="C7:F7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Indice de Riesgo Gendolcat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orta</dc:creator>
  <cp:lastModifiedBy>Lluis Lorente</cp:lastModifiedBy>
  <dcterms:created xsi:type="dcterms:W3CDTF">2016-12-05T15:42:38Z</dcterms:created>
  <dcterms:modified xsi:type="dcterms:W3CDTF">2018-02-19T15:47:03Z</dcterms:modified>
</cp:coreProperties>
</file>